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485" windowHeight="4860" activeTab="1"/>
  </bookViews>
  <sheets>
    <sheet name="Лист1" sheetId="1" r:id="rId1"/>
    <sheet name="Рисунки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<sst xmlns="http://schemas.openxmlformats.org/spreadsheetml/2006/main" count="13" uniqueCount="10">
  <si>
    <t>Первые</t>
  </si>
  <si>
    <t>Вторые</t>
  </si>
  <si>
    <t>Разности</t>
  </si>
  <si>
    <t>Сгажив</t>
  </si>
  <si>
    <t>Модель</t>
  </si>
  <si>
    <t>Ошибка</t>
  </si>
  <si>
    <t>абс</t>
  </si>
  <si>
    <t>отно</t>
  </si>
  <si>
    <t>Сумма квадратов</t>
  </si>
  <si>
    <t>факт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</si>
</sst>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3">
    <font>
      <sz val="10"/>
      <name val="Arial Cyr"/>
      <family val="0"/>
    </font>
    <font>
      <b/>
      <sz val="11.5"/>
      <name val="Arial Cyr"/>
      <family val="0"/>
    </font>
    <font>
      <b/>
      <sz val="9.75"/>
      <name val="Arial Cyr"/>
      <family val="0"/>
    </font>
    <font>
      <sz val="9.75"/>
      <name val="Arial Cyr"/>
      <family val="0"/>
    </font>
    <font>
      <vertAlign val="superscript"/>
      <sz val="9.75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vertAlign val="superscript"/>
      <sz val="10"/>
      <name val="Arial Cyr"/>
      <family val="0"/>
    </font>
    <font>
      <sz val="10"/>
      <color indexed="10"/>
      <name val="Arial Cyr"/>
      <family val="2"/>
    </font>
    <font>
      <b/>
      <i/>
      <sz val="10"/>
      <name val="Arial Cyr"/>
      <family val="2"/>
    </font>
    <font>
      <b/>
      <vertAlign val="superscript"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20" applyNumberFormat="1" applyFill="1" applyAlignment="1">
      <alignment/>
    </xf>
    <xf numFmtId="0" fontId="9" fillId="0" borderId="0" xfId="0" applyFont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43" fontId="0" fillId="0" borderId="0" xfId="20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20" applyNumberFormat="1" applyAlignment="1">
      <alignment/>
    </xf>
    <xf numFmtId="9" fontId="0" fillId="0" borderId="0" xfId="19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LN((900-y)/y)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val>
            <c:numRef>
              <c:f>Лист1!$I$4:$I$24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6682842"/>
        <c:axId val="15927851"/>
      </c:lineChart>
      <c:catAx>
        <c:axId val="1668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рис.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7851"/>
        <c:crosses val="autoZero"/>
        <c:auto val="1"/>
        <c:lblOffset val="100"/>
        <c:noMultiLvlLbl val="0"/>
      </c:catAx>
      <c:valAx>
        <c:axId val="15927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82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Разности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Первые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Лист1!$C$4:$C$23</c:f>
              <c:numCache>
                <c:ptCount val="20"/>
                <c:pt idx="0">
                  <c:v>3.346163026614157</c:v>
                </c:pt>
                <c:pt idx="1">
                  <c:v>-0.40717396920404525</c:v>
                </c:pt>
                <c:pt idx="2">
                  <c:v>4.252115211101938</c:v>
                </c:pt>
                <c:pt idx="3">
                  <c:v>7.34786519657078</c:v>
                </c:pt>
                <c:pt idx="4">
                  <c:v>13.835730335462621</c:v>
                </c:pt>
                <c:pt idx="5">
                  <c:v>16.586490860977534</c:v>
                </c:pt>
                <c:pt idx="6">
                  <c:v>10.180878897850306</c:v>
                </c:pt>
                <c:pt idx="7">
                  <c:v>-30.660814337986494</c:v>
                </c:pt>
                <c:pt idx="8">
                  <c:v>91.5115328712939</c:v>
                </c:pt>
                <c:pt idx="9">
                  <c:v>28.744054012582467</c:v>
                </c:pt>
                <c:pt idx="10">
                  <c:v>31.309523809523796</c:v>
                </c:pt>
                <c:pt idx="11">
                  <c:v>102.10216229348885</c:v>
                </c:pt>
                <c:pt idx="12">
                  <c:v>21.68355199222549</c:v>
                </c:pt>
                <c:pt idx="13">
                  <c:v>13.10675663586045</c:v>
                </c:pt>
                <c:pt idx="14">
                  <c:v>108.30801533060622</c:v>
                </c:pt>
                <c:pt idx="15">
                  <c:v>96.67860813755493</c:v>
                </c:pt>
                <c:pt idx="16">
                  <c:v>-14.575144282446104</c:v>
                </c:pt>
                <c:pt idx="17">
                  <c:v>-83.990763304344</c:v>
                </c:pt>
                <c:pt idx="18">
                  <c:v>146.84167971335796</c:v>
                </c:pt>
                <c:pt idx="19">
                  <c:v>124.44384051617806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Вторые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Лист1!$D$4:$D$23</c:f>
              <c:numCache>
                <c:ptCount val="20"/>
                <c:pt idx="1">
                  <c:v>-3.753336995818202</c:v>
                </c:pt>
                <c:pt idx="2">
                  <c:v>4.659289180305983</c:v>
                </c:pt>
                <c:pt idx="3">
                  <c:v>3.095749985468842</c:v>
                </c:pt>
                <c:pt idx="4">
                  <c:v>6.487865138891841</c:v>
                </c:pt>
                <c:pt idx="5">
                  <c:v>2.750760525514913</c:v>
                </c:pt>
                <c:pt idx="6">
                  <c:v>-6.405611963127228</c:v>
                </c:pt>
                <c:pt idx="7">
                  <c:v>-40.8416932358368</c:v>
                </c:pt>
                <c:pt idx="8">
                  <c:v>122.17234720928039</c:v>
                </c:pt>
                <c:pt idx="9">
                  <c:v>-62.76747885871143</c:v>
                </c:pt>
                <c:pt idx="10">
                  <c:v>2.565469796941329</c:v>
                </c:pt>
                <c:pt idx="11">
                  <c:v>70.79263848396505</c:v>
                </c:pt>
                <c:pt idx="12">
                  <c:v>-80.41861030126336</c:v>
                </c:pt>
                <c:pt idx="13">
                  <c:v>-8.57679535636504</c:v>
                </c:pt>
                <c:pt idx="14">
                  <c:v>95.20125869474577</c:v>
                </c:pt>
                <c:pt idx="15">
                  <c:v>-11.629407193051293</c:v>
                </c:pt>
                <c:pt idx="16">
                  <c:v>-111.25375242000104</c:v>
                </c:pt>
                <c:pt idx="17">
                  <c:v>-69.4156190218979</c:v>
                </c:pt>
                <c:pt idx="18">
                  <c:v>230.83244301770196</c:v>
                </c:pt>
              </c:numCache>
            </c:numRef>
          </c:val>
          <c:smooth val="0"/>
        </c:ser>
        <c:marker val="1"/>
        <c:axId val="9132932"/>
        <c:axId val="15087525"/>
      </c:lineChart>
      <c:catAx>
        <c:axId val="913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Рис.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7525"/>
        <c:crosses val="autoZero"/>
        <c:auto val="1"/>
        <c:lblOffset val="100"/>
        <c:noMultiLvlLbl val="0"/>
      </c:catAx>
      <c:valAx>
        <c:axId val="15087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2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Разности по сглаженным значениям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Первые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1е = 3,6627x - 4,4754
R</a:t>
                    </a:r>
                    <a:r>
                      <a:rPr lang="en-US" cap="none" sz="1000" b="0" i="0" u="none" baseline="30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 = 0,7283</a:t>
                    </a:r>
                  </a:p>
                </c:rich>
              </c:tx>
              <c:numFmt formatCode="General" sourceLinked="1"/>
            </c:trendlineLbl>
          </c:trendline>
          <c:val>
            <c:numRef>
              <c:f>Лист1!$F$4:$F$20</c:f>
              <c:numCache>
                <c:ptCount val="17"/>
                <c:pt idx="3">
                  <c:v>7.8774385084818945</c:v>
                </c:pt>
                <c:pt idx="4">
                  <c:v>3.0192988849675118</c:v>
                </c:pt>
                <c:pt idx="5">
                  <c:v>16.150542719324378</c:v>
                </c:pt>
                <c:pt idx="6">
                  <c:v>19.649391119535878</c:v>
                </c:pt>
                <c:pt idx="7">
                  <c:v>23.0724852071006</c:v>
                </c:pt>
                <c:pt idx="8">
                  <c:v>35.68197548681863</c:v>
                </c:pt>
                <c:pt idx="9">
                  <c:v>36.41012707699687</c:v>
                </c:pt>
                <c:pt idx="10">
                  <c:v>36.828109610998325</c:v>
                </c:pt>
                <c:pt idx="11">
                  <c:v>56.68079956365443</c:v>
                </c:pt>
                <c:pt idx="12">
                  <c:v>57.41895317312037</c:v>
                </c:pt>
                <c:pt idx="13">
                  <c:v>51.23049627383051</c:v>
                </c:pt>
                <c:pt idx="14">
                  <c:v>34.759026686135144</c:v>
                </c:pt>
                <c:pt idx="15">
                  <c:v>41.150386317544985</c:v>
                </c:pt>
                <c:pt idx="16">
                  <c:v>55.83042753525251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Лист1!$G$3</c:f>
              <c:strCache>
                <c:ptCount val="1"/>
                <c:pt idx="0">
                  <c:v>Вторые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339966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2е = -0,708x + 10,207
R</a:t>
                    </a:r>
                    <a:r>
                      <a:rPr lang="en-US" cap="none" sz="1000" b="0" i="0" u="none" baseline="30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 = 0,0694</a:t>
                    </a:r>
                  </a:p>
                </c:rich>
              </c:tx>
              <c:numFmt formatCode="General" sourceLinked="1"/>
            </c:trendlineLbl>
          </c:trendline>
          <c:val>
            <c:numRef>
              <c:f>Лист1!$G$4:$G$20</c:f>
              <c:numCache>
                <c:ptCount val="17"/>
                <c:pt idx="4">
                  <c:v>-4.858139623514383</c:v>
                </c:pt>
                <c:pt idx="5">
                  <c:v>13.131243834356866</c:v>
                </c:pt>
                <c:pt idx="6">
                  <c:v>3.4988484002115</c:v>
                </c:pt>
                <c:pt idx="7">
                  <c:v>3.4230940875647207</c:v>
                </c:pt>
                <c:pt idx="8">
                  <c:v>12.609490279718031</c:v>
                </c:pt>
                <c:pt idx="9">
                  <c:v>0.7281515901782427</c:v>
                </c:pt>
                <c:pt idx="10">
                  <c:v>0.41798253400145313</c:v>
                </c:pt>
                <c:pt idx="11">
                  <c:v>19.852689952656107</c:v>
                </c:pt>
                <c:pt idx="12">
                  <c:v>0.7381536094659396</c:v>
                </c:pt>
                <c:pt idx="13">
                  <c:v>-6.188456899289861</c:v>
                </c:pt>
                <c:pt idx="14">
                  <c:v>-16.471469587695367</c:v>
                </c:pt>
                <c:pt idx="15">
                  <c:v>6.391359631409841</c:v>
                </c:pt>
                <c:pt idx="16">
                  <c:v>14.680041217707526</c:v>
                </c:pt>
              </c:numCache>
            </c:numRef>
          </c:val>
          <c:smooth val="0"/>
        </c:ser>
        <c:marker val="1"/>
        <c:axId val="1569998"/>
        <c:axId val="14129983"/>
      </c:lineChart>
      <c:catAx>
        <c:axId val="156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рис.3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29983"/>
        <c:crosses val="autoZero"/>
        <c:auto val="1"/>
        <c:lblOffset val="100"/>
        <c:noMultiLvlLbl val="0"/>
      </c:catAx>
      <c:valAx>
        <c:axId val="14129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9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FF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657225</xdr:colOff>
      <xdr:row>41</xdr:row>
      <xdr:rowOff>76200</xdr:rowOff>
    </xdr:from>
    <xdr:ext cx="85725" cy="200025"/>
    <xdr:sp>
      <xdr:nvSpPr>
        <xdr:cNvPr id="1" name="TextBox 8"/>
        <xdr:cNvSpPr txBox="1">
          <a:spLocks noChangeArrowheads="1"/>
        </xdr:cNvSpPr>
      </xdr:nvSpPr>
      <xdr:spPr>
        <a:xfrm>
          <a:off x="8362950" y="6715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17</xdr:col>
      <xdr:colOff>342900</xdr:colOff>
      <xdr:row>28</xdr:row>
      <xdr:rowOff>95250</xdr:rowOff>
    </xdr:from>
    <xdr:to>
      <xdr:col>24</xdr:col>
      <xdr:colOff>323850</xdr:colOff>
      <xdr:row>45</xdr:row>
      <xdr:rowOff>133350</xdr:rowOff>
    </xdr:to>
    <xdr:graphicFrame>
      <xdr:nvGraphicFramePr>
        <xdr:cNvPr id="2" name="Chart 11"/>
        <xdr:cNvGraphicFramePr/>
      </xdr:nvGraphicFramePr>
      <xdr:xfrm>
        <a:off x="12163425" y="4629150"/>
        <a:ext cx="4781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0.27125</cdr:y>
    </cdr:from>
    <cdr:to>
      <cdr:x>0.24</cdr:x>
      <cdr:y>0.34625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75247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Горб</a:t>
          </a:r>
        </a:p>
      </cdr:txBody>
    </cdr:sp>
  </cdr:relSizeAnchor>
  <cdr:relSizeAnchor xmlns:cdr="http://schemas.openxmlformats.org/drawingml/2006/chartDrawing">
    <cdr:from>
      <cdr:x>0.27725</cdr:x>
      <cdr:y>0.2955</cdr:y>
    </cdr:from>
    <cdr:to>
      <cdr:x>0.4695</cdr:x>
      <cdr:y>0.317</cdr:y>
    </cdr:to>
    <cdr:sp>
      <cdr:nvSpPr>
        <cdr:cNvPr id="2" name="Line 2"/>
        <cdr:cNvSpPr>
          <a:spLocks/>
        </cdr:cNvSpPr>
      </cdr:nvSpPr>
      <cdr:spPr>
        <a:xfrm>
          <a:off x="1733550" y="819150"/>
          <a:ext cx="1209675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95250</xdr:rowOff>
    </xdr:from>
    <xdr:to>
      <xdr:col>6</xdr:col>
      <xdr:colOff>504825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9525" y="581025"/>
        <a:ext cx="4610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23</xdr:row>
      <xdr:rowOff>95250</xdr:rowOff>
    </xdr:from>
    <xdr:to>
      <xdr:col>9</xdr:col>
      <xdr:colOff>238125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133350" y="3819525"/>
        <a:ext cx="62769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8;&#1085;&#1074;&#1052;&#1077;&#1085;\&#1087;&#1088;&#1072;&#1082;&#1090;&#1080;&#1082;&#1091;&#1084;\&#1078;&#1080;&#1079;&#1085;&#1077;&#1085;&#1085;&#1099;&#1081;%20&#1094;&#1080;&#1082;&#1083;\&#1040;&#1083;&#1102;&#1084;&#1080;&#1085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8;&#1085;&#1074;&#1052;&#1077;&#1085;\&#1087;&#1088;&#1072;&#1082;&#1090;&#1080;&#1082;&#1091;&#1084;\&#1078;&#1080;&#1079;&#1085;&#1077;&#1085;&#1085;&#1099;&#1081;%20&#1094;&#1080;&#1082;&#1083;\&#1040;&#1083;&#1102;&#1084;&#1080;&#1085;&#1080;&#1081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База"/>
      <sheetName val="Лист2"/>
      <sheetName val="Лист3"/>
      <sheetName val="Оценка перематров"/>
      <sheetName val="Лист1"/>
      <sheetName val="Запись"/>
    </sheetNames>
    <sheetDataSet>
      <sheetData sheetId="6">
        <row r="5">
          <cell r="B5">
            <v>30.263157894736842</v>
          </cell>
        </row>
        <row r="6">
          <cell r="B6">
            <v>33.609320921351</v>
          </cell>
        </row>
        <row r="7">
          <cell r="B7">
            <v>33.202146952146954</v>
          </cell>
        </row>
        <row r="8">
          <cell r="B8">
            <v>37.45426216324889</v>
          </cell>
        </row>
        <row r="9">
          <cell r="B9">
            <v>44.80212735981967</v>
          </cell>
        </row>
        <row r="10">
          <cell r="B10">
            <v>58.63785769528229</v>
          </cell>
        </row>
        <row r="11">
          <cell r="B11">
            <v>75.22434855625983</v>
          </cell>
        </row>
        <row r="12">
          <cell r="B12">
            <v>85.40522745411013</v>
          </cell>
        </row>
        <row r="13">
          <cell r="B13">
            <v>54.74441311612364</v>
          </cell>
        </row>
        <row r="14">
          <cell r="B14">
            <v>146.25594598741753</v>
          </cell>
        </row>
        <row r="15">
          <cell r="B15">
            <v>175</v>
          </cell>
        </row>
        <row r="16">
          <cell r="B16">
            <v>206.3095238095238</v>
          </cell>
        </row>
        <row r="17">
          <cell r="B17">
            <v>308.41168610301264</v>
          </cell>
        </row>
        <row r="18">
          <cell r="B18">
            <v>330.09523809523813</v>
          </cell>
        </row>
        <row r="19">
          <cell r="B19">
            <v>343.2019947310986</v>
          </cell>
        </row>
        <row r="20">
          <cell r="B20">
            <v>451.5100100617048</v>
          </cell>
        </row>
        <row r="21">
          <cell r="B21">
            <v>548.1886181992597</v>
          </cell>
        </row>
        <row r="22">
          <cell r="B22">
            <v>533.6134739168136</v>
          </cell>
        </row>
        <row r="23">
          <cell r="B23">
            <v>449.62271061246963</v>
          </cell>
        </row>
        <row r="24">
          <cell r="B24">
            <v>596.4643903258276</v>
          </cell>
        </row>
        <row r="25">
          <cell r="B25">
            <v>720.9082308420057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-30 наf 40"/>
      <sheetName val="База"/>
      <sheetName val="Лист2"/>
      <sheetName val="Лист1"/>
      <sheetName val="Лист3"/>
      <sheetName val="Запись"/>
    </sheetNames>
    <sheetDataSet>
      <sheetData sheetId="1">
        <row r="27">
          <cell r="D27">
            <v>463.0148652390182</v>
          </cell>
        </row>
        <row r="28">
          <cell r="D28">
            <v>665.8434580751447</v>
          </cell>
        </row>
        <row r="29">
          <cell r="D29">
            <v>697.4152296066654</v>
          </cell>
        </row>
        <row r="30">
          <cell r="D30">
            <v>663.1615939983794</v>
          </cell>
        </row>
        <row r="31">
          <cell r="D31">
            <v>798.517560870502</v>
          </cell>
        </row>
        <row r="32">
          <cell r="D32">
            <v>796.4111433360828</v>
          </cell>
        </row>
        <row r="33">
          <cell r="D33">
            <v>872.9417547308921</v>
          </cell>
        </row>
        <row r="34">
          <cell r="D34">
            <v>960.5911330049262</v>
          </cell>
        </row>
        <row r="35">
          <cell r="D35">
            <v>876.2018810191252</v>
          </cell>
        </row>
        <row r="36">
          <cell r="D36">
            <v>689.0328188629704</v>
          </cell>
        </row>
        <row r="37">
          <cell r="D37">
            <v>389.56763974877487</v>
          </cell>
        </row>
        <row r="38">
          <cell r="D38">
            <v>341.0482362398516</v>
          </cell>
        </row>
        <row r="39">
          <cell r="D39">
            <v>302.6066850180927</v>
          </cell>
        </row>
        <row r="40">
          <cell r="D40">
            <v>486.4939395078906</v>
          </cell>
        </row>
        <row r="41">
          <cell r="D41">
            <v>881.2924992088824</v>
          </cell>
        </row>
        <row r="42">
          <cell r="D42">
            <v>1170.5513328231382</v>
          </cell>
        </row>
        <row r="43">
          <cell r="D43">
            <v>1014.8446452059792</v>
          </cell>
        </row>
        <row r="44">
          <cell r="D44">
            <v>978.5932721712537</v>
          </cell>
        </row>
        <row r="45">
          <cell r="D45">
            <v>1347.4640423921273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4">
      <selection activeCell="L25" sqref="L25"/>
    </sheetView>
  </sheetViews>
  <sheetFormatPr defaultColWidth="9.00390625" defaultRowHeight="12.75"/>
  <cols>
    <col min="8" max="8" width="10.875" style="0" bestFit="1" customWidth="1"/>
    <col min="10" max="10" width="9.25390625" style="0" bestFit="1" customWidth="1"/>
  </cols>
  <sheetData>
    <row r="1" spans="1:13" ht="12.75">
      <c r="A1" s="3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</row>
    <row r="2" spans="3:11" ht="12.75">
      <c r="C2" t="s">
        <v>2</v>
      </c>
      <c r="F2" t="s">
        <v>2</v>
      </c>
      <c r="K2" t="s">
        <v>5</v>
      </c>
    </row>
    <row r="3" spans="3:12" ht="12.75">
      <c r="C3" t="s">
        <v>0</v>
      </c>
      <c r="D3" t="s">
        <v>1</v>
      </c>
      <c r="E3" s="6" t="s">
        <v>3</v>
      </c>
      <c r="F3" s="6" t="s">
        <v>0</v>
      </c>
      <c r="G3" s="6" t="s">
        <v>1</v>
      </c>
      <c r="J3" s="10" t="s">
        <v>4</v>
      </c>
      <c r="K3" s="10" t="s">
        <v>6</v>
      </c>
      <c r="L3" s="10" t="s">
        <v>7</v>
      </c>
    </row>
    <row r="4" spans="1:12" ht="12.75">
      <c r="A4" s="1">
        <v>1</v>
      </c>
      <c r="B4" s="2">
        <f>'[1]Запись'!B5</f>
        <v>30.263157894736842</v>
      </c>
      <c r="C4" s="4">
        <f>B5-B4</f>
        <v>3.346163026614157</v>
      </c>
      <c r="D4" s="5"/>
      <c r="E4" s="6"/>
      <c r="F4" s="6"/>
      <c r="G4" s="6"/>
      <c r="I4" s="8">
        <f>LN((900-B4)/B4)</f>
        <v>3.3582596239225366</v>
      </c>
      <c r="J4" s="8">
        <f>900/(1+EXP(-0.2397*A4+4.0211))</f>
        <v>20.05462561202976</v>
      </c>
      <c r="K4" s="9">
        <f>(J4-B4)</f>
        <v>-10.208532282707083</v>
      </c>
      <c r="L4">
        <f>(J4/B4-1)</f>
        <v>-0.33732541455901666</v>
      </c>
    </row>
    <row r="5" spans="1:12" ht="12.75">
      <c r="A5" s="1">
        <v>2</v>
      </c>
      <c r="B5" s="2">
        <f>'[1]Запись'!B6</f>
        <v>33.609320921351</v>
      </c>
      <c r="C5" s="4">
        <f aca="true" t="shared" si="0" ref="C5:C23">B6-B5</f>
        <v>-0.40717396920404525</v>
      </c>
      <c r="D5" s="4">
        <f>C5-C4</f>
        <v>-3.753336995818202</v>
      </c>
      <c r="E5" s="6"/>
      <c r="F5" s="6"/>
      <c r="G5" s="6"/>
      <c r="I5" s="8">
        <f aca="true" t="shared" si="1" ref="I5:I24">LN((900-B5)/B5)</f>
        <v>3.2495325005373266</v>
      </c>
      <c r="J5" s="8">
        <f aca="true" t="shared" si="2" ref="J5:J38">900/(1+EXP(-0.2397*A5+4.0211))</f>
        <v>25.333870300970084</v>
      </c>
      <c r="K5" s="9">
        <f aca="true" t="shared" si="3" ref="K5:K24">(J5-B5)</f>
        <v>-8.275450620380916</v>
      </c>
      <c r="L5">
        <f aca="true" t="shared" si="4" ref="L5:L24">(J5/B5-1)</f>
        <v>-0.24622486838535818</v>
      </c>
    </row>
    <row r="6" spans="1:12" ht="12.75">
      <c r="A6" s="1">
        <v>3</v>
      </c>
      <c r="B6" s="2">
        <f>'[1]Запись'!B7</f>
        <v>33.202146952146954</v>
      </c>
      <c r="C6" s="4">
        <f t="shared" si="0"/>
        <v>4.252115211101938</v>
      </c>
      <c r="D6" s="4">
        <f aca="true" t="shared" si="5" ref="D6:D22">C6-C5</f>
        <v>4.659289180305983</v>
      </c>
      <c r="E6" s="6"/>
      <c r="F6" s="6"/>
      <c r="G6" s="6"/>
      <c r="I6" s="8">
        <f t="shared" si="1"/>
        <v>3.262191251722767</v>
      </c>
      <c r="J6" s="8">
        <f t="shared" si="2"/>
        <v>31.95237708661112</v>
      </c>
      <c r="K6" s="9">
        <f t="shared" si="3"/>
        <v>-1.2497698655358356</v>
      </c>
      <c r="L6">
        <f t="shared" si="4"/>
        <v>-0.03764123649404616</v>
      </c>
    </row>
    <row r="7" spans="1:12" ht="12.75">
      <c r="A7" s="1">
        <v>4</v>
      </c>
      <c r="B7" s="2">
        <f>'[1]Запись'!B8</f>
        <v>37.45426216324889</v>
      </c>
      <c r="C7" s="4">
        <f t="shared" si="0"/>
        <v>7.34786519657078</v>
      </c>
      <c r="D7" s="4">
        <f t="shared" si="5"/>
        <v>3.095749985468842</v>
      </c>
      <c r="E7" s="7">
        <f>AVERAGE(B4:B10)</f>
        <v>44.74188879183507</v>
      </c>
      <c r="F7" s="7">
        <f>E8-E7</f>
        <v>7.8774385084818945</v>
      </c>
      <c r="G7" s="6"/>
      <c r="I7" s="8">
        <f t="shared" si="1"/>
        <v>3.1367676639554767</v>
      </c>
      <c r="J7" s="8">
        <f t="shared" si="2"/>
        <v>40.22046715330442</v>
      </c>
      <c r="K7" s="9">
        <f t="shared" si="3"/>
        <v>2.7662049900555274</v>
      </c>
      <c r="L7">
        <f t="shared" si="4"/>
        <v>0.07385554621256962</v>
      </c>
    </row>
    <row r="8" spans="1:12" ht="12.75">
      <c r="A8" s="1">
        <v>5</v>
      </c>
      <c r="B8" s="2">
        <f>'[1]Запись'!B9</f>
        <v>44.80212735981967</v>
      </c>
      <c r="C8" s="4">
        <f t="shared" si="0"/>
        <v>13.835730335462621</v>
      </c>
      <c r="D8" s="4">
        <f t="shared" si="5"/>
        <v>6.487865138891841</v>
      </c>
      <c r="E8" s="7">
        <f aca="true" t="shared" si="6" ref="E8:E21">AVERAGE(B5:B11)</f>
        <v>52.61932730031697</v>
      </c>
      <c r="F8" s="7">
        <f aca="true" t="shared" si="7" ref="F8:F20">E9-E8</f>
        <v>3.0192988849675118</v>
      </c>
      <c r="G8" s="7">
        <f>F8-F7</f>
        <v>-4.858139623514383</v>
      </c>
      <c r="I8" s="8">
        <f t="shared" si="1"/>
        <v>2.9490772481456973</v>
      </c>
      <c r="J8" s="8">
        <f t="shared" si="2"/>
        <v>50.50355626064024</v>
      </c>
      <c r="K8" s="9">
        <f t="shared" si="3"/>
        <v>5.7014289008205665</v>
      </c>
      <c r="L8">
        <f t="shared" si="4"/>
        <v>0.12725799502846447</v>
      </c>
    </row>
    <row r="9" spans="1:12" ht="12.75">
      <c r="A9" s="1">
        <v>6</v>
      </c>
      <c r="B9" s="2">
        <f>'[1]Запись'!B10</f>
        <v>58.63785769528229</v>
      </c>
      <c r="C9" s="4">
        <f t="shared" si="0"/>
        <v>16.586490860977534</v>
      </c>
      <c r="D9" s="4">
        <f t="shared" si="5"/>
        <v>2.750760525514913</v>
      </c>
      <c r="E9" s="7">
        <f t="shared" si="6"/>
        <v>55.63862618528448</v>
      </c>
      <c r="F9" s="7">
        <f t="shared" si="7"/>
        <v>16.150542719324378</v>
      </c>
      <c r="G9" s="7">
        <f aca="true" t="shared" si="8" ref="G9:G20">F9-F8</f>
        <v>13.131243834356866</v>
      </c>
      <c r="I9" s="8">
        <f t="shared" si="1"/>
        <v>2.663641652701434</v>
      </c>
      <c r="J9" s="8">
        <f t="shared" si="2"/>
        <v>63.222379754166106</v>
      </c>
      <c r="K9" s="9">
        <f t="shared" si="3"/>
        <v>4.584522058883813</v>
      </c>
      <c r="L9">
        <f t="shared" si="4"/>
        <v>0.07818365539047756</v>
      </c>
    </row>
    <row r="10" spans="1:12" ht="12.75">
      <c r="A10" s="1">
        <v>7</v>
      </c>
      <c r="B10" s="2">
        <f>'[1]Запись'!B11</f>
        <v>75.22434855625983</v>
      </c>
      <c r="C10" s="4">
        <f t="shared" si="0"/>
        <v>10.180878897850306</v>
      </c>
      <c r="D10" s="4">
        <f t="shared" si="5"/>
        <v>-6.405611963127228</v>
      </c>
      <c r="E10" s="7">
        <f t="shared" si="6"/>
        <v>71.78916890460886</v>
      </c>
      <c r="F10" s="7">
        <f t="shared" si="7"/>
        <v>19.649391119535878</v>
      </c>
      <c r="G10" s="7">
        <f t="shared" si="8"/>
        <v>3.4988484002115</v>
      </c>
      <c r="I10" s="8">
        <f t="shared" si="1"/>
        <v>2.394636449167098</v>
      </c>
      <c r="J10" s="8">
        <f t="shared" si="2"/>
        <v>78.84701326771706</v>
      </c>
      <c r="K10" s="9">
        <f t="shared" si="3"/>
        <v>3.622664711457233</v>
      </c>
      <c r="L10">
        <f t="shared" si="4"/>
        <v>0.04815814003025709</v>
      </c>
    </row>
    <row r="11" spans="1:12" ht="12.75">
      <c r="A11" s="1">
        <v>8</v>
      </c>
      <c r="B11" s="2">
        <f>'[1]Запись'!B12</f>
        <v>85.40522745411013</v>
      </c>
      <c r="C11" s="4">
        <f t="shared" si="0"/>
        <v>-30.660814337986494</v>
      </c>
      <c r="D11" s="4">
        <f t="shared" si="5"/>
        <v>-40.8416932358368</v>
      </c>
      <c r="E11" s="7">
        <f t="shared" si="6"/>
        <v>91.43856002414473</v>
      </c>
      <c r="F11" s="7">
        <f t="shared" si="7"/>
        <v>23.0724852071006</v>
      </c>
      <c r="G11" s="7">
        <f t="shared" si="8"/>
        <v>3.4230940875647207</v>
      </c>
      <c r="I11" s="8">
        <f t="shared" si="1"/>
        <v>2.255283467662427</v>
      </c>
      <c r="J11" s="8">
        <f t="shared" si="2"/>
        <v>97.881394376057</v>
      </c>
      <c r="K11" s="9">
        <f t="shared" si="3"/>
        <v>12.47616692194687</v>
      </c>
      <c r="L11">
        <f t="shared" si="4"/>
        <v>0.1460820056787573</v>
      </c>
    </row>
    <row r="12" spans="1:12" ht="12.75">
      <c r="A12" s="1">
        <v>9</v>
      </c>
      <c r="B12" s="2">
        <f>'[1]Запись'!B13</f>
        <v>54.74441311612364</v>
      </c>
      <c r="C12" s="4">
        <f t="shared" si="0"/>
        <v>91.5115328712939</v>
      </c>
      <c r="D12" s="4">
        <f t="shared" si="5"/>
        <v>122.17234720928039</v>
      </c>
      <c r="E12" s="7">
        <f t="shared" si="6"/>
        <v>114.51104523124533</v>
      </c>
      <c r="F12" s="7">
        <f t="shared" si="7"/>
        <v>35.68197548681863</v>
      </c>
      <c r="G12" s="7">
        <f t="shared" si="8"/>
        <v>12.609490279718031</v>
      </c>
      <c r="I12" s="8">
        <f t="shared" si="1"/>
        <v>2.7369637313588084</v>
      </c>
      <c r="J12" s="8">
        <f t="shared" si="2"/>
        <v>120.83467097820353</v>
      </c>
      <c r="K12" s="9">
        <f t="shared" si="3"/>
        <v>66.0902578620799</v>
      </c>
      <c r="L12">
        <f t="shared" si="4"/>
        <v>1.207251189667327</v>
      </c>
    </row>
    <row r="13" spans="1:12" ht="12.75">
      <c r="A13" s="1">
        <v>10</v>
      </c>
      <c r="B13" s="2">
        <f>'[1]Запись'!B14</f>
        <v>146.25594598741753</v>
      </c>
      <c r="C13" s="4">
        <f t="shared" si="0"/>
        <v>28.744054012582467</v>
      </c>
      <c r="D13" s="4">
        <f t="shared" si="5"/>
        <v>-62.76747885871143</v>
      </c>
      <c r="E13" s="7">
        <f t="shared" si="6"/>
        <v>150.19302071806396</v>
      </c>
      <c r="F13" s="7">
        <f t="shared" si="7"/>
        <v>36.41012707699687</v>
      </c>
      <c r="G13" s="7">
        <f t="shared" si="8"/>
        <v>0.7281515901782427</v>
      </c>
      <c r="I13" s="8">
        <f t="shared" si="1"/>
        <v>1.6396947178600172</v>
      </c>
      <c r="J13" s="8">
        <f t="shared" si="2"/>
        <v>148.17618537056694</v>
      </c>
      <c r="K13" s="9">
        <f t="shared" si="3"/>
        <v>1.9202393831494078</v>
      </c>
      <c r="L13">
        <f t="shared" si="4"/>
        <v>0.013129308146655472</v>
      </c>
    </row>
    <row r="14" spans="1:12" ht="12.75">
      <c r="A14" s="1">
        <v>11</v>
      </c>
      <c r="B14" s="2">
        <f>'[1]Запись'!B15</f>
        <v>175</v>
      </c>
      <c r="C14" s="4">
        <f t="shared" si="0"/>
        <v>31.309523809523796</v>
      </c>
      <c r="D14" s="4">
        <f t="shared" si="5"/>
        <v>2.565469796941329</v>
      </c>
      <c r="E14" s="7">
        <f t="shared" si="6"/>
        <v>186.60314779506083</v>
      </c>
      <c r="F14" s="7">
        <f t="shared" si="7"/>
        <v>36.828109610998325</v>
      </c>
      <c r="G14" s="7">
        <f t="shared" si="8"/>
        <v>0.41798253400145313</v>
      </c>
      <c r="I14" s="8">
        <f t="shared" si="1"/>
        <v>1.421385680931161</v>
      </c>
      <c r="J14" s="8">
        <f t="shared" si="2"/>
        <v>180.27294303544286</v>
      </c>
      <c r="K14" s="9">
        <f t="shared" si="3"/>
        <v>5.272943035442864</v>
      </c>
      <c r="L14">
        <f t="shared" si="4"/>
        <v>0.030131103059673592</v>
      </c>
    </row>
    <row r="15" spans="1:12" ht="12.75">
      <c r="A15" s="1">
        <v>12</v>
      </c>
      <c r="B15" s="2">
        <f>'[1]Запись'!B16</f>
        <v>206.3095238095238</v>
      </c>
      <c r="C15" s="4">
        <f t="shared" si="0"/>
        <v>102.10216229348885</v>
      </c>
      <c r="D15" s="4">
        <f t="shared" si="5"/>
        <v>70.79263848396505</v>
      </c>
      <c r="E15" s="7">
        <f t="shared" si="6"/>
        <v>223.43125740605916</v>
      </c>
      <c r="F15" s="7">
        <f t="shared" si="7"/>
        <v>56.68079956365443</v>
      </c>
      <c r="G15" s="7">
        <f t="shared" si="8"/>
        <v>19.852689952656107</v>
      </c>
      <c r="I15" s="8">
        <f t="shared" si="1"/>
        <v>1.212648277427468</v>
      </c>
      <c r="J15" s="8">
        <f t="shared" si="2"/>
        <v>217.312632669613</v>
      </c>
      <c r="K15" s="9">
        <f t="shared" si="3"/>
        <v>11.003108860089213</v>
      </c>
      <c r="L15">
        <f t="shared" si="4"/>
        <v>0.05333301467094609</v>
      </c>
    </row>
    <row r="16" spans="1:12" ht="12.75">
      <c r="A16" s="1">
        <v>13</v>
      </c>
      <c r="B16" s="2">
        <f>'[1]Запись'!B17</f>
        <v>308.41168610301264</v>
      </c>
      <c r="C16" s="4">
        <f t="shared" si="0"/>
        <v>21.68355199222549</v>
      </c>
      <c r="D16" s="4">
        <f t="shared" si="5"/>
        <v>-80.41861030126336</v>
      </c>
      <c r="E16" s="7">
        <f t="shared" si="6"/>
        <v>280.1120569697136</v>
      </c>
      <c r="F16" s="7">
        <f t="shared" si="7"/>
        <v>57.41895317312037</v>
      </c>
      <c r="G16" s="7">
        <f t="shared" si="8"/>
        <v>0.7381536094659396</v>
      </c>
      <c r="I16" s="8">
        <f t="shared" si="1"/>
        <v>0.6513754436029007</v>
      </c>
      <c r="J16" s="8">
        <f t="shared" si="2"/>
        <v>259.2216725284859</v>
      </c>
      <c r="K16" s="9">
        <f t="shared" si="3"/>
        <v>-49.190013574526745</v>
      </c>
      <c r="L16">
        <f t="shared" si="4"/>
        <v>-0.15949464884445652</v>
      </c>
    </row>
    <row r="17" spans="1:12" ht="12.75">
      <c r="A17" s="1">
        <v>14</v>
      </c>
      <c r="B17" s="2">
        <f>'[1]Запись'!B18</f>
        <v>330.09523809523813</v>
      </c>
      <c r="C17" s="4">
        <f t="shared" si="0"/>
        <v>13.10675663586045</v>
      </c>
      <c r="D17" s="4">
        <f t="shared" si="5"/>
        <v>-8.57679535636504</v>
      </c>
      <c r="E17" s="7">
        <f t="shared" si="6"/>
        <v>337.53101014283396</v>
      </c>
      <c r="F17" s="7">
        <f t="shared" si="7"/>
        <v>51.23049627383051</v>
      </c>
      <c r="G17" s="7">
        <f t="shared" si="8"/>
        <v>-6.188456899289861</v>
      </c>
      <c r="I17" s="8">
        <f t="shared" si="1"/>
        <v>0.5460880493787618</v>
      </c>
      <c r="J17" s="8">
        <f t="shared" si="2"/>
        <v>305.59504224509885</v>
      </c>
      <c r="K17" s="9">
        <f t="shared" si="3"/>
        <v>-24.500195850139278</v>
      </c>
      <c r="L17">
        <f t="shared" si="4"/>
        <v>-0.07422159735327827</v>
      </c>
    </row>
    <row r="18" spans="1:12" ht="12.75">
      <c r="A18" s="1">
        <v>15</v>
      </c>
      <c r="B18" s="2">
        <f>'[1]Запись'!B19</f>
        <v>343.2019947310986</v>
      </c>
      <c r="C18" s="4">
        <f t="shared" si="0"/>
        <v>108.30801533060622</v>
      </c>
      <c r="D18" s="4">
        <f t="shared" si="5"/>
        <v>95.20125869474577</v>
      </c>
      <c r="E18" s="7">
        <f t="shared" si="6"/>
        <v>388.7615064166645</v>
      </c>
      <c r="F18" s="7">
        <f t="shared" si="7"/>
        <v>34.759026686135144</v>
      </c>
      <c r="G18" s="7">
        <f t="shared" si="8"/>
        <v>-16.471469587695367</v>
      </c>
      <c r="I18" s="8">
        <f t="shared" si="1"/>
        <v>0.4838833467721283</v>
      </c>
      <c r="J18" s="8">
        <f t="shared" si="2"/>
        <v>355.6597490319377</v>
      </c>
      <c r="K18" s="9">
        <f t="shared" si="3"/>
        <v>12.457754300839099</v>
      </c>
      <c r="L18">
        <f t="shared" si="4"/>
        <v>0.036298606919810794</v>
      </c>
    </row>
    <row r="19" spans="1:12" ht="12.75">
      <c r="A19" s="1">
        <v>16</v>
      </c>
      <c r="B19" s="2">
        <f>'[1]Запись'!B20</f>
        <v>451.5100100617048</v>
      </c>
      <c r="C19" s="4">
        <f t="shared" si="0"/>
        <v>96.67860813755493</v>
      </c>
      <c r="D19" s="4">
        <f t="shared" si="5"/>
        <v>-11.629407193051293</v>
      </c>
      <c r="E19" s="7">
        <f t="shared" si="6"/>
        <v>423.5205331027996</v>
      </c>
      <c r="F19" s="7">
        <f t="shared" si="7"/>
        <v>41.150386317544985</v>
      </c>
      <c r="G19" s="7">
        <f t="shared" si="8"/>
        <v>6.391359631409841</v>
      </c>
      <c r="I19" s="8">
        <f t="shared" si="1"/>
        <v>-0.006711181018957553</v>
      </c>
      <c r="J19" s="8">
        <f t="shared" si="2"/>
        <v>408.2925442106609</v>
      </c>
      <c r="K19" s="9">
        <f t="shared" si="3"/>
        <v>-43.217465851043926</v>
      </c>
      <c r="L19">
        <f t="shared" si="4"/>
        <v>-0.09571762505362325</v>
      </c>
    </row>
    <row r="20" spans="1:12" ht="12.75">
      <c r="A20" s="1">
        <v>17</v>
      </c>
      <c r="B20" s="2">
        <f>'[1]Запись'!B21</f>
        <v>548.1886181992597</v>
      </c>
      <c r="C20" s="4">
        <f t="shared" si="0"/>
        <v>-14.575144282446104</v>
      </c>
      <c r="D20" s="4">
        <f t="shared" si="5"/>
        <v>-111.25375242000104</v>
      </c>
      <c r="E20" s="7">
        <f t="shared" si="6"/>
        <v>464.6709194203446</v>
      </c>
      <c r="F20" s="7">
        <f t="shared" si="7"/>
        <v>55.83042753525251</v>
      </c>
      <c r="G20" s="7">
        <f t="shared" si="8"/>
        <v>14.680041217707526</v>
      </c>
      <c r="I20" s="8">
        <f t="shared" si="1"/>
        <v>-0.44352423669747526</v>
      </c>
      <c r="J20" s="8">
        <f t="shared" si="2"/>
        <v>462.1020810785114</v>
      </c>
      <c r="K20" s="9">
        <f t="shared" si="3"/>
        <v>-86.08653712074835</v>
      </c>
      <c r="L20">
        <f t="shared" si="4"/>
        <v>-0.1570381694598718</v>
      </c>
    </row>
    <row r="21" spans="1:12" ht="12.75">
      <c r="A21" s="1">
        <v>18</v>
      </c>
      <c r="B21" s="2">
        <f>'[1]Запись'!B22</f>
        <v>533.6134739168136</v>
      </c>
      <c r="C21" s="4">
        <f t="shared" si="0"/>
        <v>-83.990763304344</v>
      </c>
      <c r="D21" s="4">
        <f t="shared" si="5"/>
        <v>-69.4156190218979</v>
      </c>
      <c r="E21" s="7">
        <f t="shared" si="6"/>
        <v>520.5013469555971</v>
      </c>
      <c r="F21" s="6"/>
      <c r="G21" s="6"/>
      <c r="I21" s="8">
        <f t="shared" si="1"/>
        <v>-0.37598288691778237</v>
      </c>
      <c r="J21" s="8">
        <f t="shared" si="2"/>
        <v>515.567496729591</v>
      </c>
      <c r="K21" s="9">
        <f t="shared" si="3"/>
        <v>-18.04597718722266</v>
      </c>
      <c r="L21">
        <f t="shared" si="4"/>
        <v>-0.03381844362879771</v>
      </c>
    </row>
    <row r="22" spans="1:12" ht="12.75">
      <c r="A22" s="1">
        <v>19</v>
      </c>
      <c r="B22" s="2">
        <f>'[1]Запись'!B23</f>
        <v>449.62271061246963</v>
      </c>
      <c r="C22" s="4">
        <f t="shared" si="0"/>
        <v>146.84167971335796</v>
      </c>
      <c r="D22" s="4">
        <f t="shared" si="5"/>
        <v>230.83244301770196</v>
      </c>
      <c r="I22" s="8">
        <f t="shared" si="1"/>
        <v>0.0016768421152691367</v>
      </c>
      <c r="J22" s="8">
        <f t="shared" si="2"/>
        <v>567.2062362674127</v>
      </c>
      <c r="K22" s="9">
        <f t="shared" si="3"/>
        <v>117.58352565494306</v>
      </c>
      <c r="L22">
        <f t="shared" si="4"/>
        <v>0.2615159841342811</v>
      </c>
    </row>
    <row r="23" spans="1:12" ht="12.75">
      <c r="A23" s="1">
        <v>20</v>
      </c>
      <c r="B23" s="2">
        <f>'[1]Запись'!B24</f>
        <v>596.4643903258276</v>
      </c>
      <c r="C23" s="4">
        <f t="shared" si="0"/>
        <v>124.44384051617806</v>
      </c>
      <c r="D23" s="5"/>
      <c r="H23" t="s">
        <v>9</v>
      </c>
      <c r="I23" s="8">
        <f t="shared" si="1"/>
        <v>-0.6755206083824027</v>
      </c>
      <c r="J23" s="8">
        <f t="shared" si="2"/>
        <v>615.733099056472</v>
      </c>
      <c r="K23" s="9">
        <f t="shared" si="3"/>
        <v>19.26870873064445</v>
      </c>
      <c r="L23">
        <f t="shared" si="4"/>
        <v>0.032304876943481275</v>
      </c>
    </row>
    <row r="24" spans="1:12" ht="12.75">
      <c r="A24" s="1">
        <v>21</v>
      </c>
      <c r="B24" s="2">
        <f>'[1]Запись'!B25</f>
        <v>720.9082308420057</v>
      </c>
      <c r="H24" s="11"/>
      <c r="I24" s="8">
        <f t="shared" si="1"/>
        <v>-1.3926134974713689</v>
      </c>
      <c r="J24" s="8">
        <f t="shared" si="2"/>
        <v>660.1757985476999</v>
      </c>
      <c r="K24" s="9">
        <f t="shared" si="3"/>
        <v>-60.732432294305795</v>
      </c>
      <c r="L24">
        <f t="shared" si="4"/>
        <v>-0.08424433193580216</v>
      </c>
    </row>
    <row r="25" spans="1:12" ht="12.75">
      <c r="A25" s="1">
        <v>22</v>
      </c>
      <c r="B25" s="2"/>
      <c r="H25" s="11">
        <f>'[2]База'!D27</f>
        <v>463.0148652390182</v>
      </c>
      <c r="J25" s="11">
        <f t="shared" si="2"/>
        <v>699.9279734169962</v>
      </c>
      <c r="L25" s="12">
        <f>(J25/H25-1)</f>
        <v>0.5116749503402627</v>
      </c>
    </row>
    <row r="26" spans="1:24" ht="12.75">
      <c r="A26" s="1">
        <v>23</v>
      </c>
      <c r="H26" s="11">
        <f>'[2]База'!D28</f>
        <v>665.8434580751447</v>
      </c>
      <c r="J26" s="11">
        <f t="shared" si="2"/>
        <v>734.7404446966594</v>
      </c>
      <c r="L26" s="12">
        <f aca="true" t="shared" si="9" ref="L26:L33">(J26/H26-1)</f>
        <v>0.10347325003490426</v>
      </c>
      <c r="X26">
        <f>4.0211/0.2397</f>
        <v>16.775552774301207</v>
      </c>
    </row>
    <row r="27" spans="1:12" ht="12.75">
      <c r="A27" s="1">
        <v>24</v>
      </c>
      <c r="H27" s="11">
        <f>'[2]База'!D29</f>
        <v>697.4152296066654</v>
      </c>
      <c r="J27" s="11">
        <f t="shared" si="2"/>
        <v>764.6667657720931</v>
      </c>
      <c r="L27" s="12">
        <f t="shared" si="9"/>
        <v>0.09642969254249989</v>
      </c>
    </row>
    <row r="28" spans="1:12" ht="12.75">
      <c r="A28" s="1">
        <v>25</v>
      </c>
      <c r="H28" s="11">
        <f>'[2]База'!D30</f>
        <v>663.1615939983794</v>
      </c>
      <c r="J28" s="11">
        <f t="shared" si="2"/>
        <v>789.9852667361123</v>
      </c>
      <c r="L28" s="12">
        <f t="shared" si="9"/>
        <v>0.1912409794015344</v>
      </c>
    </row>
    <row r="29" spans="1:12" ht="12.75">
      <c r="A29" s="1">
        <v>26</v>
      </c>
      <c r="H29" s="11">
        <f>'[2]База'!D31</f>
        <v>798.517560870502</v>
      </c>
      <c r="J29" s="11">
        <f t="shared" si="2"/>
        <v>811.1176879466323</v>
      </c>
      <c r="L29" s="12">
        <f t="shared" si="9"/>
        <v>0.01577939884301882</v>
      </c>
    </row>
    <row r="30" spans="1:12" ht="12.75">
      <c r="A30" s="1">
        <v>27</v>
      </c>
      <c r="H30" s="11">
        <f>'[2]База'!D32</f>
        <v>796.4111433360828</v>
      </c>
      <c r="J30" s="11">
        <f t="shared" si="2"/>
        <v>828.5579402303633</v>
      </c>
      <c r="L30" s="12">
        <f t="shared" si="9"/>
        <v>0.040364574457887326</v>
      </c>
    </row>
    <row r="31" spans="1:12" ht="12.75">
      <c r="A31" s="1">
        <v>28</v>
      </c>
      <c r="H31" s="11">
        <f>'[2]База'!D33</f>
        <v>872.9417547308921</v>
      </c>
      <c r="J31" s="11">
        <f t="shared" si="2"/>
        <v>842.8173640747573</v>
      </c>
      <c r="L31" s="12">
        <f t="shared" si="9"/>
        <v>-0.03450904999431659</v>
      </c>
    </row>
    <row r="32" spans="1:12" ht="12.75">
      <c r="A32" s="1">
        <v>29</v>
      </c>
      <c r="H32" s="11">
        <f>'[2]База'!D34</f>
        <v>960.5911330049262</v>
      </c>
      <c r="J32" s="11">
        <f t="shared" si="2"/>
        <v>854.3873685304143</v>
      </c>
      <c r="L32" s="12">
        <f t="shared" si="9"/>
        <v>-0.11056084199141492</v>
      </c>
    </row>
    <row r="33" spans="1:12" ht="12.75">
      <c r="A33" s="1">
        <v>30</v>
      </c>
      <c r="H33" s="11">
        <f>'[2]База'!D35</f>
        <v>876.2018810191252</v>
      </c>
      <c r="J33" s="11">
        <f t="shared" si="2"/>
        <v>863.7171442657825</v>
      </c>
      <c r="L33" s="12">
        <f t="shared" si="9"/>
        <v>-0.014248698871567655</v>
      </c>
    </row>
    <row r="34" spans="1:12" ht="12.75">
      <c r="A34" s="1">
        <v>31</v>
      </c>
      <c r="H34" s="11">
        <f>'[2]База'!D36</f>
        <v>689.0328188629704</v>
      </c>
      <c r="J34" s="11">
        <f t="shared" si="2"/>
        <v>871.2028940700677</v>
      </c>
      <c r="L34" s="12">
        <f>SUMSQ(L25:L33)</f>
        <v>0.33388565411670207</v>
      </c>
    </row>
    <row r="35" spans="1:12" ht="12.75">
      <c r="A35" s="1">
        <v>32</v>
      </c>
      <c r="H35" s="11">
        <f>'[2]База'!D37</f>
        <v>389.56763974877487</v>
      </c>
      <c r="J35" s="11">
        <f t="shared" si="2"/>
        <v>877.1850066230719</v>
      </c>
      <c r="L35" s="12">
        <f>(L34/9)^0.5</f>
        <v>0.19260946501396783</v>
      </c>
    </row>
    <row r="36" spans="1:12" ht="12.75">
      <c r="A36" s="1">
        <v>33</v>
      </c>
      <c r="H36" s="11">
        <f>'[2]База'!D38</f>
        <v>341.0482362398516</v>
      </c>
      <c r="J36" s="11">
        <f t="shared" si="2"/>
        <v>881.9501825342995</v>
      </c>
      <c r="L36" s="12"/>
    </row>
    <row r="37" spans="1:12" ht="12.75">
      <c r="A37" s="1">
        <v>34</v>
      </c>
      <c r="H37" s="11">
        <f>'[2]База'!D39</f>
        <v>302.6066850180927</v>
      </c>
      <c r="J37" s="11">
        <f t="shared" si="2"/>
        <v>885.736279952317</v>
      </c>
      <c r="L37" s="12"/>
    </row>
    <row r="38" spans="1:12" ht="12.75">
      <c r="A38" s="1">
        <v>35</v>
      </c>
      <c r="H38" s="11">
        <f>'[2]База'!D40</f>
        <v>486.4939395078906</v>
      </c>
      <c r="J38" s="11">
        <f t="shared" si="2"/>
        <v>888.7383530654836</v>
      </c>
      <c r="L38" s="12"/>
    </row>
    <row r="39" spans="1:10" ht="12.75">
      <c r="A39" s="1"/>
      <c r="H39" s="11">
        <f>'[2]База'!D41</f>
        <v>881.2924992088824</v>
      </c>
      <c r="I39" t="s">
        <v>8</v>
      </c>
      <c r="J39" s="8"/>
    </row>
    <row r="40" spans="8:10" ht="12.75">
      <c r="H40" s="11">
        <f>'[2]База'!D42</f>
        <v>1170.5513328231382</v>
      </c>
      <c r="J40" s="8"/>
    </row>
    <row r="41" spans="8:10" ht="12.75">
      <c r="H41" s="11">
        <f>'[2]База'!D43</f>
        <v>1014.8446452059792</v>
      </c>
      <c r="J41" s="8"/>
    </row>
    <row r="42" spans="8:10" ht="12.75">
      <c r="H42" s="11">
        <f>'[2]База'!D44</f>
        <v>978.5932721712537</v>
      </c>
      <c r="J42" s="8"/>
    </row>
    <row r="43" spans="8:10" ht="12.75">
      <c r="H43" s="11">
        <f>'[2]База'!D45</f>
        <v>1347.4640423921273</v>
      </c>
      <c r="J43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9" sqref="G29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2"/>
  <headerFooter alignWithMargins="0">
    <oddHeader>&amp;CВ.Коссов Приложение к методике построения прогноза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"НИИЭЭ"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Эдельман</dc:creator>
  <cp:keywords/>
  <dc:description/>
  <cp:lastModifiedBy>Эдельман</cp:lastModifiedBy>
  <cp:lastPrinted>2004-09-01T07:55:52Z</cp:lastPrinted>
  <dcterms:created xsi:type="dcterms:W3CDTF">2004-09-01T03:58:58Z</dcterms:created>
  <dcterms:modified xsi:type="dcterms:W3CDTF">2004-09-01T08:20:04Z</dcterms:modified>
  <cp:category/>
  <cp:version/>
  <cp:contentType/>
  <cp:contentStatus/>
</cp:coreProperties>
</file>